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defaultThemeVersion="124226"/>
  <bookViews>
    <workbookView xWindow="0" yWindow="105" windowWidth="20745" windowHeight="11760"/>
  </bookViews>
  <sheets>
    <sheet name="Bruksanvisning" sheetId="6" r:id="rId1"/>
    <sheet name="Ingångsvärden" sheetId="3" r:id="rId2"/>
    <sheet name="Kalkyl Västerås" sheetId="2" r:id="rId3"/>
  </sheets>
  <definedNames>
    <definedName name="Normaltaxa_dag">Ingångsvärden!$B$13</definedName>
    <definedName name="Normaltaxa_natt">Ingångsvärden!$B$15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R13" i="2" l="1"/>
  <c r="R25" i="2"/>
  <c r="R11" i="2"/>
  <c r="R12" i="2"/>
  <c r="R22" i="2"/>
  <c r="R23" i="2"/>
  <c r="R24" i="2"/>
  <c r="R10" i="2"/>
  <c r="R21" i="2"/>
  <c r="R9" i="2"/>
  <c r="R17" i="2"/>
  <c r="R5" i="2"/>
  <c r="R3" i="2"/>
  <c r="R4" i="2"/>
  <c r="R14" i="2"/>
  <c r="R15" i="2"/>
  <c r="R16" i="2"/>
  <c r="R6" i="2"/>
  <c r="R7" i="2"/>
  <c r="R8" i="2"/>
  <c r="R18" i="2"/>
  <c r="R19" i="2"/>
  <c r="R20" i="2"/>
  <c r="R2" i="2"/>
  <c r="K7" i="2"/>
  <c r="L7" i="2"/>
  <c r="P7" i="2"/>
  <c r="K8" i="2"/>
  <c r="L8" i="2"/>
  <c r="P8" i="2"/>
  <c r="K9" i="2"/>
  <c r="L9" i="2"/>
  <c r="P9" i="2"/>
  <c r="K18" i="2"/>
  <c r="M18" i="2"/>
  <c r="Q18" i="2"/>
  <c r="K19" i="2"/>
  <c r="M19" i="2"/>
  <c r="Q19" i="2"/>
  <c r="K20" i="2"/>
  <c r="L20" i="2"/>
  <c r="P20" i="2"/>
  <c r="K21" i="2"/>
  <c r="L21" i="2"/>
  <c r="P21" i="2"/>
  <c r="K6" i="2"/>
  <c r="L6" i="2"/>
  <c r="P6" i="2"/>
  <c r="I3" i="2"/>
  <c r="L3" i="2"/>
  <c r="P3" i="2"/>
  <c r="J3" i="2"/>
  <c r="M3" i="2"/>
  <c r="Q3" i="2"/>
  <c r="K3" i="2"/>
  <c r="O3" i="2"/>
  <c r="I4" i="2"/>
  <c r="L4" i="2"/>
  <c r="P4" i="2"/>
  <c r="J4" i="2"/>
  <c r="M4" i="2"/>
  <c r="Q4" i="2"/>
  <c r="K4" i="2"/>
  <c r="O4" i="2"/>
  <c r="I5" i="2"/>
  <c r="L5" i="2"/>
  <c r="P5" i="2"/>
  <c r="J5" i="2"/>
  <c r="M5" i="2"/>
  <c r="Q5" i="2"/>
  <c r="K5" i="2"/>
  <c r="O5" i="2"/>
  <c r="I14" i="2"/>
  <c r="L14" i="2"/>
  <c r="P14" i="2"/>
  <c r="J14" i="2"/>
  <c r="M14" i="2"/>
  <c r="Q14" i="2"/>
  <c r="K14" i="2"/>
  <c r="O14" i="2"/>
  <c r="I15" i="2"/>
  <c r="L15" i="2"/>
  <c r="P15" i="2"/>
  <c r="J15" i="2"/>
  <c r="M15" i="2"/>
  <c r="Q15" i="2"/>
  <c r="K15" i="2"/>
  <c r="O15" i="2"/>
  <c r="I16" i="2"/>
  <c r="L16" i="2"/>
  <c r="P16" i="2"/>
  <c r="J16" i="2"/>
  <c r="M16" i="2"/>
  <c r="Q16" i="2"/>
  <c r="K16" i="2"/>
  <c r="O16" i="2"/>
  <c r="I17" i="2"/>
  <c r="L17" i="2"/>
  <c r="P17" i="2"/>
  <c r="J17" i="2"/>
  <c r="M17" i="2"/>
  <c r="Q17" i="2"/>
  <c r="K17" i="2"/>
  <c r="O17" i="2"/>
  <c r="K2" i="2"/>
  <c r="O2" i="2"/>
  <c r="J2" i="2"/>
  <c r="M2" i="2"/>
  <c r="Q2" i="2"/>
  <c r="I2" i="2"/>
  <c r="L2" i="2"/>
  <c r="P2" i="2"/>
  <c r="V25" i="2"/>
  <c r="W25" i="2"/>
  <c r="K25" i="2"/>
  <c r="O25" i="2"/>
  <c r="J25" i="2"/>
  <c r="M25" i="2"/>
  <c r="Q25" i="2"/>
  <c r="I25" i="2"/>
  <c r="L25" i="2"/>
  <c r="P25" i="2"/>
  <c r="V24" i="2"/>
  <c r="W24" i="2"/>
  <c r="K24" i="2"/>
  <c r="O24" i="2"/>
  <c r="J24" i="2"/>
  <c r="M24" i="2"/>
  <c r="Q24" i="2"/>
  <c r="I24" i="2"/>
  <c r="L24" i="2"/>
  <c r="P24" i="2"/>
  <c r="V23" i="2"/>
  <c r="W23" i="2"/>
  <c r="K23" i="2"/>
  <c r="O23" i="2"/>
  <c r="J23" i="2"/>
  <c r="M23" i="2"/>
  <c r="Q23" i="2"/>
  <c r="I23" i="2"/>
  <c r="L23" i="2"/>
  <c r="P23" i="2"/>
  <c r="V22" i="2"/>
  <c r="W22" i="2"/>
  <c r="K22" i="2"/>
  <c r="O22" i="2"/>
  <c r="J22" i="2"/>
  <c r="M22" i="2"/>
  <c r="Q22" i="2"/>
  <c r="I22" i="2"/>
  <c r="L22" i="2"/>
  <c r="P22" i="2"/>
  <c r="V13" i="2"/>
  <c r="W13" i="2"/>
  <c r="K13" i="2"/>
  <c r="O13" i="2"/>
  <c r="J13" i="2"/>
  <c r="M13" i="2"/>
  <c r="Q13" i="2"/>
  <c r="I13" i="2"/>
  <c r="L13" i="2"/>
  <c r="P13" i="2"/>
  <c r="V12" i="2"/>
  <c r="W12" i="2"/>
  <c r="K12" i="2"/>
  <c r="O12" i="2"/>
  <c r="J12" i="2"/>
  <c r="M12" i="2"/>
  <c r="Q12" i="2"/>
  <c r="I12" i="2"/>
  <c r="L12" i="2"/>
  <c r="P12" i="2"/>
  <c r="V11" i="2"/>
  <c r="W11" i="2"/>
  <c r="K11" i="2"/>
  <c r="O11" i="2"/>
  <c r="J11" i="2"/>
  <c r="M11" i="2"/>
  <c r="Q11" i="2"/>
  <c r="I11" i="2"/>
  <c r="L11" i="2"/>
  <c r="P11" i="2"/>
  <c r="V10" i="2"/>
  <c r="W10" i="2"/>
  <c r="K10" i="2"/>
  <c r="O10" i="2"/>
  <c r="J10" i="2"/>
  <c r="M10" i="2"/>
  <c r="Q10" i="2"/>
  <c r="I10" i="2"/>
  <c r="L10" i="2"/>
  <c r="P10" i="2"/>
  <c r="V3" i="2"/>
  <c r="W3" i="2"/>
  <c r="V7" i="2"/>
  <c r="W7" i="2"/>
  <c r="V15" i="2"/>
  <c r="W15" i="2"/>
  <c r="V19" i="2"/>
  <c r="W19" i="2"/>
  <c r="V2" i="2"/>
  <c r="W2" i="2"/>
  <c r="V6" i="2"/>
  <c r="W6" i="2"/>
  <c r="V14" i="2"/>
  <c r="W14" i="2"/>
  <c r="V18" i="2"/>
  <c r="W18" i="2"/>
  <c r="V5" i="2"/>
  <c r="W5" i="2"/>
  <c r="V9" i="2"/>
  <c r="W9" i="2"/>
  <c r="V17" i="2"/>
  <c r="W17" i="2"/>
  <c r="V21" i="2"/>
  <c r="W21" i="2"/>
  <c r="V4" i="2"/>
  <c r="W4" i="2"/>
  <c r="V8" i="2"/>
  <c r="W8" i="2"/>
  <c r="V16" i="2"/>
  <c r="W16" i="2"/>
  <c r="V20" i="2"/>
  <c r="W20" i="2"/>
  <c r="E5" i="2"/>
  <c r="E9" i="2"/>
  <c r="E12" i="2"/>
  <c r="E4" i="2"/>
  <c r="E8" i="2"/>
  <c r="E11" i="2"/>
  <c r="E3" i="2"/>
  <c r="E7" i="2"/>
  <c r="E10" i="2"/>
  <c r="E2" i="2"/>
  <c r="E6" i="2"/>
  <c r="E25" i="2"/>
  <c r="E17" i="2"/>
  <c r="E21" i="2"/>
  <c r="E24" i="2"/>
  <c r="E16" i="2"/>
  <c r="E20" i="2"/>
  <c r="E23" i="2"/>
  <c r="E15" i="2"/>
  <c r="E19" i="2"/>
  <c r="E22" i="2"/>
  <c r="E14" i="2"/>
  <c r="E18" i="2"/>
  <c r="E13" i="2"/>
  <c r="S16" i="2"/>
  <c r="X16" i="2"/>
  <c r="T21" i="2"/>
  <c r="Y21" i="2"/>
  <c r="S4" i="2"/>
  <c r="X4" i="2"/>
  <c r="T12" i="2"/>
  <c r="Y12" i="2"/>
  <c r="S22" i="2"/>
  <c r="X22" i="2"/>
  <c r="U12" i="2"/>
  <c r="Z12" i="2"/>
  <c r="T25" i="2"/>
  <c r="Y25" i="2"/>
  <c r="O21" i="2"/>
  <c r="S21" i="2"/>
  <c r="X21" i="2"/>
  <c r="O9" i="2"/>
  <c r="S9" i="2"/>
  <c r="X9" i="2"/>
  <c r="M20" i="2"/>
  <c r="Q20" i="2"/>
  <c r="U20" i="2"/>
  <c r="Z20" i="2"/>
  <c r="U22" i="2"/>
  <c r="Z22" i="2"/>
  <c r="T24" i="2"/>
  <c r="Y24" i="2"/>
  <c r="U16" i="2"/>
  <c r="Z16" i="2"/>
  <c r="S14" i="2"/>
  <c r="X14" i="2"/>
  <c r="U3" i="2"/>
  <c r="Z3" i="2"/>
  <c r="S25" i="2"/>
  <c r="X25" i="2"/>
  <c r="U25" i="2"/>
  <c r="Z25" i="2"/>
  <c r="T14" i="2"/>
  <c r="Y14" i="2"/>
  <c r="U4" i="2"/>
  <c r="Z4" i="2"/>
  <c r="L19" i="2"/>
  <c r="P19" i="2"/>
  <c r="T19" i="2"/>
  <c r="Y19" i="2"/>
  <c r="U17" i="2"/>
  <c r="Z17" i="2"/>
  <c r="T11" i="2"/>
  <c r="Y11" i="2"/>
  <c r="U23" i="2"/>
  <c r="Z23" i="2"/>
  <c r="U24" i="2"/>
  <c r="Z24" i="2"/>
  <c r="U14" i="2"/>
  <c r="Z14" i="2"/>
  <c r="M7" i="2"/>
  <c r="Q7" i="2"/>
  <c r="U7" i="2"/>
  <c r="Z7" i="2"/>
  <c r="O20" i="2"/>
  <c r="S20" i="2"/>
  <c r="X20" i="2"/>
  <c r="O18" i="2"/>
  <c r="S18" i="2"/>
  <c r="X18" i="2"/>
  <c r="O8" i="2"/>
  <c r="S8" i="2"/>
  <c r="X8" i="2"/>
  <c r="O7" i="2"/>
  <c r="S7" i="2"/>
  <c r="X7" i="2"/>
  <c r="U18" i="2"/>
  <c r="Z18" i="2"/>
  <c r="T16" i="2"/>
  <c r="Y16" i="2"/>
  <c r="T3" i="2"/>
  <c r="Y3" i="2"/>
  <c r="O19" i="2"/>
  <c r="S19" i="2"/>
  <c r="X19" i="2"/>
  <c r="U19" i="2"/>
  <c r="Z19" i="2"/>
  <c r="M8" i="2"/>
  <c r="Q8" i="2"/>
  <c r="U8" i="2"/>
  <c r="Z8" i="2"/>
  <c r="S24" i="2"/>
  <c r="X24" i="2"/>
  <c r="T6" i="2"/>
  <c r="Y6" i="2"/>
  <c r="T20" i="2"/>
  <c r="Y20" i="2"/>
  <c r="T15" i="2"/>
  <c r="Y15" i="2"/>
  <c r="U5" i="2"/>
  <c r="Z5" i="2"/>
  <c r="U13" i="2"/>
  <c r="Z13" i="2"/>
  <c r="S13" i="2"/>
  <c r="X13" i="2"/>
  <c r="T13" i="2"/>
  <c r="Y13" i="2"/>
  <c r="T23" i="2"/>
  <c r="Y23" i="2"/>
  <c r="S11" i="2"/>
  <c r="X11" i="2"/>
  <c r="S12" i="2"/>
  <c r="X12" i="2"/>
  <c r="T22" i="2"/>
  <c r="Y22" i="2"/>
  <c r="U11" i="2"/>
  <c r="Z11" i="2"/>
  <c r="S23" i="2"/>
  <c r="X23" i="2"/>
  <c r="S10" i="2"/>
  <c r="X10" i="2"/>
  <c r="T10" i="2"/>
  <c r="Y10" i="2"/>
  <c r="U10" i="2"/>
  <c r="Z10" i="2"/>
  <c r="T9" i="2"/>
  <c r="Y9" i="2"/>
  <c r="T17" i="2"/>
  <c r="Y17" i="2"/>
  <c r="S17" i="2"/>
  <c r="X17" i="2"/>
  <c r="S5" i="2"/>
  <c r="X5" i="2"/>
  <c r="T5" i="2"/>
  <c r="Y5" i="2"/>
  <c r="U15" i="2"/>
  <c r="Z15" i="2"/>
  <c r="S15" i="2"/>
  <c r="X15" i="2"/>
  <c r="T4" i="2"/>
  <c r="Y4" i="2"/>
  <c r="S3" i="2"/>
  <c r="X3" i="2"/>
  <c r="T8" i="2"/>
  <c r="Y8" i="2"/>
  <c r="T7" i="2"/>
  <c r="Y7" i="2"/>
  <c r="T2" i="2"/>
  <c r="Y2" i="2"/>
  <c r="S2" i="2"/>
  <c r="X2" i="2"/>
  <c r="U2" i="2"/>
  <c r="Z2" i="2"/>
  <c r="O6" i="2"/>
  <c r="S6" i="2"/>
  <c r="X6" i="2"/>
  <c r="M6" i="2"/>
  <c r="Q6" i="2"/>
  <c r="U6" i="2"/>
  <c r="Z6" i="2"/>
  <c r="L18" i="2"/>
  <c r="P18" i="2"/>
  <c r="T18" i="2"/>
  <c r="Y18" i="2"/>
  <c r="M21" i="2"/>
  <c r="Q21" i="2"/>
  <c r="U21" i="2"/>
  <c r="Z21" i="2"/>
  <c r="M9" i="2"/>
  <c r="Q9" i="2"/>
  <c r="U9" i="2"/>
  <c r="Z9" i="2"/>
  <c r="Z28" i="2"/>
  <c r="Z29" i="2"/>
</calcChain>
</file>

<file path=xl/comments1.xml><?xml version="1.0" encoding="utf-8"?>
<comments xmlns="http://schemas.openxmlformats.org/spreadsheetml/2006/main">
  <authors>
    <author>Mats Rundkvist</author>
  </authors>
  <commentList>
    <comment ref="B1" authorId="0">
      <text>
        <r>
          <rPr>
            <b/>
            <sz val="9"/>
            <color indexed="81"/>
            <rFont val="Tahoma"/>
            <charset val="1"/>
          </rPr>
          <t>Mats Rundkvist:</t>
        </r>
        <r>
          <rPr>
            <sz val="9"/>
            <color indexed="81"/>
            <rFont val="Tahoma"/>
            <charset val="1"/>
          </rPr>
          <t xml:space="preserve">
Andel av antalet e-hemtjänstanvändare som har den aktuella tjänsten
</t>
        </r>
      </text>
    </comment>
    <comment ref="B5" authorId="0">
      <text>
        <r>
          <rPr>
            <b/>
            <sz val="9"/>
            <color indexed="81"/>
            <rFont val="Tahoma"/>
            <charset val="1"/>
          </rPr>
          <t>Mats Rundkvist:</t>
        </r>
        <r>
          <rPr>
            <sz val="9"/>
            <color indexed="81"/>
            <rFont val="Tahoma"/>
            <charset val="1"/>
          </rPr>
          <t xml:space="preserve">
Totalt antal e-hemtjänstanvändare</t>
        </r>
      </text>
    </comment>
  </commentList>
</comments>
</file>

<file path=xl/sharedStrings.xml><?xml version="1.0" encoding="utf-8"?>
<sst xmlns="http://schemas.openxmlformats.org/spreadsheetml/2006/main" count="135" uniqueCount="52">
  <si>
    <t>Funktion</t>
  </si>
  <si>
    <t>Kameratillsyn nattetid</t>
  </si>
  <si>
    <t>Scenario</t>
  </si>
  <si>
    <t>Lågt räknat</t>
  </si>
  <si>
    <t>Minskade transporter</t>
  </si>
  <si>
    <t>Sparad tid per användningstillfälle</t>
  </si>
  <si>
    <t>Bildtelefoni</t>
  </si>
  <si>
    <t>Rörlig bildtelefoni</t>
  </si>
  <si>
    <t>Meddelandehantering</t>
  </si>
  <si>
    <t>Kortare insatstider</t>
  </si>
  <si>
    <t>Minskade behov</t>
  </si>
  <si>
    <t>Sannolikt</t>
  </si>
  <si>
    <t>Effekt</t>
  </si>
  <si>
    <t>Kalkyl</t>
  </si>
  <si>
    <t>Andel av användare</t>
  </si>
  <si>
    <t>Antal vid 300 användare</t>
  </si>
  <si>
    <t>Andel användare med effekt</t>
  </si>
  <si>
    <t>Sparad tid per dygn per person med tjänsten</t>
  </si>
  <si>
    <t>Sparad tid per dygn per person med effekten</t>
  </si>
  <si>
    <t>Andel ippi</t>
  </si>
  <si>
    <t>Andel Joice</t>
  </si>
  <si>
    <t>Andel Giraff</t>
  </si>
  <si>
    <t>Andel Nattfrid</t>
  </si>
  <si>
    <t>Antal användare</t>
  </si>
  <si>
    <t>Aktuell timkostnad</t>
  </si>
  <si>
    <t>Kostnadsminskning per månad per person med den tjänsten</t>
  </si>
  <si>
    <t xml:space="preserve">Antal tillfällen med tidsbesparing per månad </t>
  </si>
  <si>
    <t>Antal tillfällen med tidsbesparing per dygn</t>
  </si>
  <si>
    <t>Antal tillfällen med tidsbesparing per år</t>
  </si>
  <si>
    <t>Sparad tid per månad per person med effekten</t>
  </si>
  <si>
    <t>Sparad tid per år per person med effekten</t>
  </si>
  <si>
    <t>Sparad tid per månad per person med tjänsten</t>
  </si>
  <si>
    <t>Sparad tid per år per person med tjänsten</t>
  </si>
  <si>
    <t>Kostnadsminskning per dygn per person med den tjänsten</t>
  </si>
  <si>
    <t>Kostnadsminskning per år per person med den tjänsten</t>
  </si>
  <si>
    <t>Minskade behov i timmar per användare</t>
  </si>
  <si>
    <t>Kostnadsminskning per dygn vid 300 användare</t>
  </si>
  <si>
    <t>Kostnadsminskning per månad vid 300 användare</t>
  </si>
  <si>
    <t>Kostnadsminskning per år vid 300 användare</t>
  </si>
  <si>
    <t>Produkt</t>
  </si>
  <si>
    <t>Joice</t>
  </si>
  <si>
    <t>Nattfrid</t>
  </si>
  <si>
    <t>ippi</t>
  </si>
  <si>
    <t>Normaltaxa dag</t>
  </si>
  <si>
    <t>Normaltaxa landsbygd</t>
  </si>
  <si>
    <t>Normaltaxa natt</t>
  </si>
  <si>
    <t>Personalkostnad dag</t>
  </si>
  <si>
    <t>Personalkostnad natt</t>
  </si>
  <si>
    <t>Giraff</t>
  </si>
  <si>
    <t>Indata</t>
  </si>
  <si>
    <t>Beräkning</t>
  </si>
  <si>
    <t>Länkad cell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</si>
</sst>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rgb="FFFFCC99"/>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
    <xf numFmtId="0" fontId="0" fillId="0" borderId="0"/>
    <xf numFmtId="0" fontId="1" fillId="2" borderId="1" applyNumberFormat="0" applyAlignment="0" applyProtection="0"/>
    <xf numFmtId="0" fontId="2" fillId="3" borderId="1" applyNumberFormat="0" applyAlignment="0" applyProtection="0"/>
    <xf numFmtId="0" fontId="3" fillId="0" borderId="2" applyNumberFormat="0" applyFill="0" applyAlignment="0" applyProtection="0"/>
  </cellStyleXfs>
  <cellXfs count="17">
    <xf numFmtId="0" fontId="0" fillId="0" borderId="0" xfId="0"/>
    <xf numFmtId="0" fontId="0" fillId="0" borderId="0" xfId="0" applyAlignment="1">
      <alignment wrapText="1"/>
    </xf>
    <xf numFmtId="0" fontId="0" fillId="0" borderId="0" xfId="0" applyAlignment="1">
      <alignment textRotation="90" wrapText="1"/>
    </xf>
    <xf numFmtId="1" fontId="0" fillId="0" borderId="0" xfId="0" applyNumberFormat="1"/>
    <xf numFmtId="3" fontId="1" fillId="2" borderId="1" xfId="1" applyNumberFormat="1"/>
    <xf numFmtId="3" fontId="1" fillId="2" borderId="0" xfId="1" applyNumberFormat="1" applyBorder="1"/>
    <xf numFmtId="0" fontId="1" fillId="2" borderId="1" xfId="1"/>
    <xf numFmtId="1" fontId="2" fillId="3" borderId="1" xfId="2" applyNumberFormat="1"/>
    <xf numFmtId="0" fontId="2" fillId="3" borderId="1" xfId="2"/>
    <xf numFmtId="2" fontId="2" fillId="3" borderId="1" xfId="2" applyNumberFormat="1"/>
    <xf numFmtId="164" fontId="2" fillId="3" borderId="1" xfId="2" applyNumberFormat="1"/>
    <xf numFmtId="3" fontId="3" fillId="0" borderId="2" xfId="3" applyNumberFormat="1"/>
    <xf numFmtId="9" fontId="1" fillId="2" borderId="1" xfId="1" applyNumberFormat="1"/>
    <xf numFmtId="0" fontId="1" fillId="2" borderId="1" xfId="1" applyNumberFormat="1"/>
    <xf numFmtId="0" fontId="3" fillId="0" borderId="2" xfId="3"/>
    <xf numFmtId="9" fontId="3" fillId="0" borderId="2" xfId="3" applyNumberFormat="1"/>
    <xf numFmtId="0" fontId="3" fillId="0" borderId="2" xfId="3" applyNumberFormat="1"/>
  </cellXfs>
  <cellStyles count="4">
    <cellStyle name="Beräkning" xfId="2" builtinId="22"/>
    <cellStyle name="Indata" xfId="1" builtinId="20"/>
    <cellStyle name="Länkad cell" xfId="3" builtinId="2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15240</xdr:rowOff>
    </xdr:from>
    <xdr:to>
      <xdr:col>8</xdr:col>
      <xdr:colOff>525780</xdr:colOff>
      <xdr:row>25</xdr:row>
      <xdr:rowOff>38100</xdr:rowOff>
    </xdr:to>
    <xdr:sp macro="" textlink="">
      <xdr:nvSpPr>
        <xdr:cNvPr id="2" name="textruta 1"/>
        <xdr:cNvSpPr txBox="1"/>
      </xdr:nvSpPr>
      <xdr:spPr>
        <a:xfrm>
          <a:off x="7620" y="15240"/>
          <a:ext cx="5394960" cy="4594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Den här kalkylen har använts av Västerås stad för att beräkna kostnadsminskningar</a:t>
          </a:r>
          <a:r>
            <a:rPr lang="sv-SE" sz="1100" baseline="0"/>
            <a:t> vid införande av e-hemtjänst. Se rapporten "Kostnadsminskningar i samband med </a:t>
          </a:r>
        </a:p>
        <a:p>
          <a:r>
            <a:rPr lang="sv-SE" sz="1100" baseline="0"/>
            <a:t>införande av eHemtjänst" för mer info.</a:t>
          </a:r>
        </a:p>
        <a:p>
          <a:endParaRPr lang="sv-SE" sz="1100" baseline="0"/>
        </a:p>
        <a:p>
          <a:r>
            <a:rPr lang="sv-SE" sz="1100" baseline="0"/>
            <a:t>Kalkylen har tagits fram för internt bruk och legat till grund för våra egna beslut men resultaten från kalkylen och beräkningsmodellen har publicerats i ovan nämnda rapport. För att underlätta för kommuner som vill ta del av våra beräkningar och kanske framförallt för kommuner som vill använda våra formler för att själva stoppa in egna ingångsvärden delar vi nu med oss också av Excel-filen.</a:t>
          </a:r>
        </a:p>
        <a:p>
          <a:endParaRPr lang="sv-SE" sz="1100" baseline="0"/>
        </a:p>
        <a:p>
          <a:r>
            <a:rPr lang="sv-SE" sz="1100" baseline="0"/>
            <a:t>Jag har försökt kommentera den i viss utsträckning för att göra den lättare att använda för andra än oss själva. Om något är oklart är ni välkomna att kontakta mig med frågor. Celler har markerats som Indata, Beräkning eller Länkad cell med Excels standard-format. Se nedan. Observera att kalkylen gör olika beräkningar beroende på vilken effekt det gäller!</a:t>
          </a:r>
        </a:p>
        <a:p>
          <a:endParaRPr lang="sv-SE" sz="1100" baseline="0"/>
        </a:p>
        <a:p>
          <a:r>
            <a:rPr lang="sv-SE" sz="1100" baseline="0"/>
            <a:t>Kalkylen är gjord för fyra produkter/lösningar. De är i produkten benämnda med sina produktnamn. Vi har sedan kalkylen gjordes upphandlat lösningar för funktionerna och det innebär att vi idag arbetar med lösningen Arctic Touch från Tunstall istället för Joice Nära från Joicecare som benämns som Joice i kalkylen.</a:t>
          </a:r>
        </a:p>
        <a:p>
          <a:endParaRPr lang="sv-SE" sz="1100" baseline="0"/>
        </a:p>
        <a:p>
          <a:r>
            <a:rPr lang="sv-SE" sz="1100" baseline="0"/>
            <a:t>Västerås 2013-11-24</a:t>
          </a:r>
        </a:p>
        <a:p>
          <a:r>
            <a:rPr lang="sv-SE" sz="1100" baseline="0"/>
            <a:t>Mats Rundkvist</a:t>
          </a:r>
        </a:p>
        <a:p>
          <a:r>
            <a:rPr lang="sv-SE" sz="1100" baseline="0"/>
            <a:t>Projektledare</a:t>
          </a:r>
        </a:p>
        <a:p>
          <a:r>
            <a:rPr lang="sv-SE" sz="1100" baseline="0"/>
            <a:t>Välfärdsteknologi</a:t>
          </a:r>
        </a:p>
        <a:p>
          <a:r>
            <a:rPr lang="sv-SE" sz="1100" baseline="0"/>
            <a:t>Västerås stad</a:t>
          </a:r>
        </a:p>
        <a:p>
          <a:r>
            <a:rPr lang="sv-SE" sz="1100" baseline="0"/>
            <a:t>021-39 01 85</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A30"/>
  <sheetViews>
    <sheetView tabSelected="1" workbookViewId="0">
      <selection activeCell="L25" sqref="L25"/>
    </sheetView>
  </sheetViews>
  <sheetFormatPr defaultColWidth="8.85546875" defaultRowHeight="15" x14ac:dyDescent="0.25"/>
  <cols>
    <col min="1" max="1" width="10" bestFit="1" customWidth="1"/>
  </cols>
  <sheetData>
    <row r="27" spans="1:1" x14ac:dyDescent="0.25">
      <c r="A27" s="6" t="s">
        <v>49</v>
      </c>
    </row>
    <row r="28" spans="1:1" x14ac:dyDescent="0.25">
      <c r="A28" s="8" t="s">
        <v>50</v>
      </c>
    </row>
    <row r="29" spans="1:1" ht="15.75" thickBot="1" x14ac:dyDescent="0.3">
      <c r="A29" s="14" t="s">
        <v>51</v>
      </c>
    </row>
    <row r="30" spans="1:1" ht="15.75" thickTop="1" x14ac:dyDescent="0.25"/>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
  <sheetViews>
    <sheetView workbookViewId="0">
      <selection activeCell="F13" sqref="F13"/>
    </sheetView>
  </sheetViews>
  <sheetFormatPr defaultColWidth="8.85546875" defaultRowHeight="15" x14ac:dyDescent="0.25"/>
  <cols>
    <col min="1" max="1" width="21" bestFit="1" customWidth="1"/>
  </cols>
  <sheetData>
    <row r="1" spans="1:2" x14ac:dyDescent="0.25">
      <c r="A1" t="s">
        <v>19</v>
      </c>
      <c r="B1" s="12">
        <v>0.3</v>
      </c>
    </row>
    <row r="2" spans="1:2" x14ac:dyDescent="0.25">
      <c r="A2" t="s">
        <v>20</v>
      </c>
      <c r="B2" s="12">
        <v>0.4</v>
      </c>
    </row>
    <row r="3" spans="1:2" x14ac:dyDescent="0.25">
      <c r="A3" t="s">
        <v>21</v>
      </c>
      <c r="B3" s="12">
        <v>0.05</v>
      </c>
    </row>
    <row r="4" spans="1:2" x14ac:dyDescent="0.25">
      <c r="A4" t="s">
        <v>22</v>
      </c>
      <c r="B4" s="12">
        <v>0.25</v>
      </c>
    </row>
    <row r="5" spans="1:2" x14ac:dyDescent="0.25">
      <c r="A5" t="s">
        <v>23</v>
      </c>
      <c r="B5" s="13">
        <v>300</v>
      </c>
    </row>
    <row r="6" spans="1:2" x14ac:dyDescent="0.25">
      <c r="A6" s="1" t="s">
        <v>43</v>
      </c>
      <c r="B6" s="4">
        <v>353</v>
      </c>
    </row>
    <row r="7" spans="1:2" x14ac:dyDescent="0.25">
      <c r="A7" t="s">
        <v>44</v>
      </c>
      <c r="B7" s="4">
        <v>408</v>
      </c>
    </row>
    <row r="8" spans="1:2" x14ac:dyDescent="0.25">
      <c r="A8" t="s">
        <v>45</v>
      </c>
      <c r="B8" s="4">
        <v>1138</v>
      </c>
    </row>
    <row r="9" spans="1:2" x14ac:dyDescent="0.25">
      <c r="A9" t="s">
        <v>46</v>
      </c>
      <c r="B9" s="4">
        <v>250</v>
      </c>
    </row>
    <row r="10" spans="1:2" x14ac:dyDescent="0.25">
      <c r="A10" t="s">
        <v>47</v>
      </c>
      <c r="B10" s="5">
        <v>400</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pane xSplit="1" ySplit="1" topLeftCell="B8" activePane="bottomRight" state="frozen"/>
      <selection pane="topRight" activeCell="B1" sqref="B1"/>
      <selection pane="bottomLeft" activeCell="A2" sqref="A2"/>
      <selection pane="bottomRight" activeCell="K10" sqref="K10"/>
    </sheetView>
  </sheetViews>
  <sheetFormatPr defaultColWidth="8.85546875" defaultRowHeight="15" x14ac:dyDescent="0.25"/>
  <cols>
    <col min="2" max="2" width="21.140625" customWidth="1"/>
    <col min="3" max="3" width="20.28515625" bestFit="1" customWidth="1"/>
    <col min="4" max="4" width="9.140625" customWidth="1"/>
    <col min="5" max="5" width="54" hidden="1" customWidth="1"/>
  </cols>
  <sheetData>
    <row r="1" spans="1:26" s="2" customFormat="1" ht="101.25" customHeight="1" x14ac:dyDescent="0.25">
      <c r="A1" s="2" t="s">
        <v>39</v>
      </c>
      <c r="B1" s="1" t="s">
        <v>0</v>
      </c>
      <c r="C1" s="1" t="s">
        <v>12</v>
      </c>
      <c r="D1" s="1" t="s">
        <v>2</v>
      </c>
      <c r="E1" s="1" t="s">
        <v>13</v>
      </c>
      <c r="F1" s="2" t="s">
        <v>35</v>
      </c>
      <c r="G1" s="2" t="s">
        <v>5</v>
      </c>
      <c r="H1" s="2" t="s">
        <v>27</v>
      </c>
      <c r="I1" s="2" t="s">
        <v>26</v>
      </c>
      <c r="J1" s="2" t="s">
        <v>28</v>
      </c>
      <c r="K1" s="2" t="s">
        <v>18</v>
      </c>
      <c r="L1" s="2" t="s">
        <v>29</v>
      </c>
      <c r="M1" s="2" t="s">
        <v>30</v>
      </c>
      <c r="N1" s="2" t="s">
        <v>16</v>
      </c>
      <c r="O1" s="2" t="s">
        <v>17</v>
      </c>
      <c r="P1" s="2" t="s">
        <v>31</v>
      </c>
      <c r="Q1" s="2" t="s">
        <v>32</v>
      </c>
      <c r="R1" s="2" t="s">
        <v>24</v>
      </c>
      <c r="S1" s="2" t="s">
        <v>33</v>
      </c>
      <c r="T1" s="2" t="s">
        <v>25</v>
      </c>
      <c r="U1" s="2" t="s">
        <v>34</v>
      </c>
      <c r="V1" s="2" t="s">
        <v>14</v>
      </c>
      <c r="W1" s="2" t="s">
        <v>15</v>
      </c>
      <c r="X1" s="2" t="s">
        <v>36</v>
      </c>
      <c r="Y1" s="2" t="s">
        <v>37</v>
      </c>
      <c r="Z1" s="2" t="s">
        <v>38</v>
      </c>
    </row>
    <row r="2" spans="1:26" ht="15.75" thickBot="1" x14ac:dyDescent="0.3">
      <c r="A2" t="s">
        <v>42</v>
      </c>
      <c r="B2" t="s">
        <v>8</v>
      </c>
      <c r="C2" t="s">
        <v>9</v>
      </c>
      <c r="D2" t="s">
        <v>3</v>
      </c>
      <c r="E2" t="str">
        <f t="shared" ref="E2:E25" si="0">B2&amp;" - "&amp;C2&amp;" - "&amp;D2</f>
        <v>Meddelandehantering - Kortare insatstider - Lågt räknat</v>
      </c>
      <c r="F2" s="6"/>
      <c r="G2" s="13">
        <v>0.1</v>
      </c>
      <c r="H2" s="6">
        <v>1</v>
      </c>
      <c r="I2" s="7">
        <f>365/12*H2</f>
        <v>30.416666666666668</v>
      </c>
      <c r="J2" s="7">
        <f>365*H2</f>
        <v>365</v>
      </c>
      <c r="K2" s="8">
        <f t="shared" ref="K2:M5" si="1">$G2*H2</f>
        <v>0.1</v>
      </c>
      <c r="L2" s="7">
        <f t="shared" si="1"/>
        <v>3.041666666666667</v>
      </c>
      <c r="M2" s="7">
        <f t="shared" si="1"/>
        <v>36.5</v>
      </c>
      <c r="N2" s="12">
        <v>0.2</v>
      </c>
      <c r="O2" s="9">
        <f t="shared" ref="O2:O25" si="2">$N2*K2</f>
        <v>2.0000000000000004E-2</v>
      </c>
      <c r="P2" s="10">
        <f t="shared" ref="P2:P25" si="3">$N2*L2</f>
        <v>0.60833333333333339</v>
      </c>
      <c r="Q2" s="10">
        <f t="shared" ref="Q2:Q25" si="4">$N2*M2</f>
        <v>7.3000000000000007</v>
      </c>
      <c r="R2" s="11">
        <f>Ingångsvärden!$B$6</f>
        <v>353</v>
      </c>
      <c r="S2" s="7">
        <f t="shared" ref="S2:S25" si="5">$R2*O2</f>
        <v>7.0600000000000014</v>
      </c>
      <c r="T2" s="7">
        <f t="shared" ref="T2:T25" si="6">$R2*P2</f>
        <v>214.74166666666667</v>
      </c>
      <c r="U2" s="7">
        <f t="shared" ref="U2:U25" si="7">$R2*Q2</f>
        <v>2576.9</v>
      </c>
      <c r="V2" s="15">
        <f>Ingångsvärden!$B$1</f>
        <v>0.3</v>
      </c>
      <c r="W2" s="16">
        <f>Ingångsvärden!$B$5*V2</f>
        <v>90</v>
      </c>
      <c r="X2" s="3">
        <f t="shared" ref="X2:X25" si="8">$W2*S2</f>
        <v>635.40000000000009</v>
      </c>
      <c r="Y2" s="3">
        <f t="shared" ref="Y2:Y25" si="9">$W2*T2</f>
        <v>19326.75</v>
      </c>
      <c r="Z2" s="3">
        <f t="shared" ref="Z2:Z25" si="10">$W2*U2</f>
        <v>231921</v>
      </c>
    </row>
    <row r="3" spans="1:26" ht="16.5" thickTop="1" thickBot="1" x14ac:dyDescent="0.3">
      <c r="A3" t="s">
        <v>48</v>
      </c>
      <c r="B3" t="s">
        <v>7</v>
      </c>
      <c r="C3" t="s">
        <v>9</v>
      </c>
      <c r="D3" t="s">
        <v>3</v>
      </c>
      <c r="E3" t="str">
        <f t="shared" si="0"/>
        <v>Rörlig bildtelefoni - Kortare insatstider - Lågt räknat</v>
      </c>
      <c r="F3" s="6"/>
      <c r="G3" s="13">
        <v>0.1</v>
      </c>
      <c r="H3" s="6">
        <v>1</v>
      </c>
      <c r="I3" s="7">
        <f>365/12*H3</f>
        <v>30.416666666666668</v>
      </c>
      <c r="J3" s="7">
        <f>365*H3</f>
        <v>365</v>
      </c>
      <c r="K3" s="8">
        <f t="shared" si="1"/>
        <v>0.1</v>
      </c>
      <c r="L3" s="7">
        <f t="shared" si="1"/>
        <v>3.041666666666667</v>
      </c>
      <c r="M3" s="7">
        <f t="shared" si="1"/>
        <v>36.5</v>
      </c>
      <c r="N3" s="12">
        <v>0.05</v>
      </c>
      <c r="O3" s="9">
        <f t="shared" si="2"/>
        <v>5.000000000000001E-3</v>
      </c>
      <c r="P3" s="10">
        <f t="shared" si="3"/>
        <v>0.15208333333333335</v>
      </c>
      <c r="Q3" s="10">
        <f t="shared" si="4"/>
        <v>1.8250000000000002</v>
      </c>
      <c r="R3" s="11">
        <f>Ingångsvärden!$B$6</f>
        <v>353</v>
      </c>
      <c r="S3" s="7">
        <f t="shared" si="5"/>
        <v>1.7650000000000003</v>
      </c>
      <c r="T3" s="7">
        <f t="shared" si="6"/>
        <v>53.685416666666669</v>
      </c>
      <c r="U3" s="7">
        <f t="shared" si="7"/>
        <v>644.22500000000002</v>
      </c>
      <c r="V3" s="15">
        <f>Ingångsvärden!$B$3</f>
        <v>0.05</v>
      </c>
      <c r="W3" s="16">
        <f>Ingångsvärden!$B$5*V3</f>
        <v>15</v>
      </c>
      <c r="X3" s="3">
        <f t="shared" si="8"/>
        <v>26.475000000000005</v>
      </c>
      <c r="Y3" s="3">
        <f t="shared" si="9"/>
        <v>805.28125</v>
      </c>
      <c r="Z3" s="3">
        <f t="shared" si="10"/>
        <v>9663.375</v>
      </c>
    </row>
    <row r="4" spans="1:26" ht="16.5" thickTop="1" thickBot="1" x14ac:dyDescent="0.3">
      <c r="A4" t="s">
        <v>40</v>
      </c>
      <c r="B4" t="s">
        <v>6</v>
      </c>
      <c r="C4" t="s">
        <v>9</v>
      </c>
      <c r="D4" t="s">
        <v>3</v>
      </c>
      <c r="E4" t="str">
        <f t="shared" si="0"/>
        <v>Bildtelefoni - Kortare insatstider - Lågt räknat</v>
      </c>
      <c r="F4" s="6"/>
      <c r="G4" s="13">
        <v>0.1</v>
      </c>
      <c r="H4" s="6">
        <v>1</v>
      </c>
      <c r="I4" s="7">
        <f>365/12*H4</f>
        <v>30.416666666666668</v>
      </c>
      <c r="J4" s="7">
        <f>365*H4</f>
        <v>365</v>
      </c>
      <c r="K4" s="8">
        <f t="shared" si="1"/>
        <v>0.1</v>
      </c>
      <c r="L4" s="7">
        <f t="shared" si="1"/>
        <v>3.041666666666667</v>
      </c>
      <c r="M4" s="7">
        <f t="shared" si="1"/>
        <v>36.5</v>
      </c>
      <c r="N4" s="12">
        <v>0.05</v>
      </c>
      <c r="O4" s="9">
        <f t="shared" si="2"/>
        <v>5.000000000000001E-3</v>
      </c>
      <c r="P4" s="10">
        <f t="shared" si="3"/>
        <v>0.15208333333333335</v>
      </c>
      <c r="Q4" s="10">
        <f t="shared" si="4"/>
        <v>1.8250000000000002</v>
      </c>
      <c r="R4" s="11">
        <f>Ingångsvärden!$B$6</f>
        <v>353</v>
      </c>
      <c r="S4" s="7">
        <f t="shared" si="5"/>
        <v>1.7650000000000003</v>
      </c>
      <c r="T4" s="7">
        <f t="shared" si="6"/>
        <v>53.685416666666669</v>
      </c>
      <c r="U4" s="7">
        <f t="shared" si="7"/>
        <v>644.22500000000002</v>
      </c>
      <c r="V4" s="15">
        <f>Ingångsvärden!$B$2</f>
        <v>0.4</v>
      </c>
      <c r="W4" s="16">
        <f>Ingångsvärden!$B$5*V4</f>
        <v>120</v>
      </c>
      <c r="X4" s="3">
        <f t="shared" si="8"/>
        <v>211.80000000000004</v>
      </c>
      <c r="Y4" s="3">
        <f t="shared" si="9"/>
        <v>6442.25</v>
      </c>
      <c r="Z4" s="3">
        <f t="shared" si="10"/>
        <v>77307</v>
      </c>
    </row>
    <row r="5" spans="1:26" ht="16.5" thickTop="1" thickBot="1" x14ac:dyDescent="0.3">
      <c r="A5" t="s">
        <v>41</v>
      </c>
      <c r="B5" t="s">
        <v>1</v>
      </c>
      <c r="C5" t="s">
        <v>9</v>
      </c>
      <c r="D5" t="s">
        <v>3</v>
      </c>
      <c r="E5" t="str">
        <f t="shared" si="0"/>
        <v>Kameratillsyn nattetid - Kortare insatstider - Lågt räknat</v>
      </c>
      <c r="F5" s="6"/>
      <c r="G5" s="13">
        <v>0.1</v>
      </c>
      <c r="H5" s="6">
        <v>1</v>
      </c>
      <c r="I5" s="7">
        <f>365/12*H5</f>
        <v>30.416666666666668</v>
      </c>
      <c r="J5" s="7">
        <f>365*H5</f>
        <v>365</v>
      </c>
      <c r="K5" s="8">
        <f t="shared" si="1"/>
        <v>0.1</v>
      </c>
      <c r="L5" s="7">
        <f t="shared" si="1"/>
        <v>3.041666666666667</v>
      </c>
      <c r="M5" s="7">
        <f t="shared" si="1"/>
        <v>36.5</v>
      </c>
      <c r="N5" s="12">
        <v>0.2</v>
      </c>
      <c r="O5" s="9">
        <f t="shared" si="2"/>
        <v>2.0000000000000004E-2</v>
      </c>
      <c r="P5" s="10">
        <f t="shared" si="3"/>
        <v>0.60833333333333339</v>
      </c>
      <c r="Q5" s="10">
        <f t="shared" si="4"/>
        <v>7.3000000000000007</v>
      </c>
      <c r="R5" s="11">
        <f>Ingångsvärden!$B$8</f>
        <v>1138</v>
      </c>
      <c r="S5" s="7">
        <f t="shared" si="5"/>
        <v>22.760000000000005</v>
      </c>
      <c r="T5" s="7">
        <f t="shared" si="6"/>
        <v>692.28333333333342</v>
      </c>
      <c r="U5" s="7">
        <f t="shared" si="7"/>
        <v>8307.4000000000015</v>
      </c>
      <c r="V5" s="15">
        <f>Ingångsvärden!$B$4</f>
        <v>0.25</v>
      </c>
      <c r="W5" s="16">
        <f>Ingångsvärden!$B$5*V5</f>
        <v>75</v>
      </c>
      <c r="X5" s="3">
        <f t="shared" si="8"/>
        <v>1707.0000000000005</v>
      </c>
      <c r="Y5" s="3">
        <f t="shared" si="9"/>
        <v>51921.250000000007</v>
      </c>
      <c r="Z5" s="3">
        <f t="shared" si="10"/>
        <v>623055.00000000012</v>
      </c>
    </row>
    <row r="6" spans="1:26" ht="16.5" thickTop="1" thickBot="1" x14ac:dyDescent="0.3">
      <c r="A6" t="s">
        <v>42</v>
      </c>
      <c r="B6" t="s">
        <v>8</v>
      </c>
      <c r="C6" t="s">
        <v>10</v>
      </c>
      <c r="D6" t="s">
        <v>3</v>
      </c>
      <c r="E6" t="str">
        <f t="shared" si="0"/>
        <v>Meddelandehantering - Minskade behov - Lågt räknat</v>
      </c>
      <c r="F6" s="13">
        <v>0.25</v>
      </c>
      <c r="G6" s="6"/>
      <c r="H6" s="6"/>
      <c r="I6" s="8"/>
      <c r="J6" s="8"/>
      <c r="K6" s="8">
        <f>F6</f>
        <v>0.25</v>
      </c>
      <c r="L6" s="7">
        <f>K6*365/12</f>
        <v>7.604166666666667</v>
      </c>
      <c r="M6" s="7">
        <f>K6*365</f>
        <v>91.25</v>
      </c>
      <c r="N6" s="12">
        <v>0.25</v>
      </c>
      <c r="O6" s="9">
        <f t="shared" si="2"/>
        <v>6.25E-2</v>
      </c>
      <c r="P6" s="10">
        <f t="shared" si="3"/>
        <v>1.9010416666666667</v>
      </c>
      <c r="Q6" s="10">
        <f t="shared" si="4"/>
        <v>22.8125</v>
      </c>
      <c r="R6" s="11">
        <f>Ingångsvärden!$B$6</f>
        <v>353</v>
      </c>
      <c r="S6" s="7">
        <f t="shared" si="5"/>
        <v>22.0625</v>
      </c>
      <c r="T6" s="7">
        <f t="shared" si="6"/>
        <v>671.06770833333337</v>
      </c>
      <c r="U6" s="7">
        <f t="shared" si="7"/>
        <v>8052.8125</v>
      </c>
      <c r="V6" s="15">
        <f>Ingångsvärden!$B$1</f>
        <v>0.3</v>
      </c>
      <c r="W6" s="16">
        <f>Ingångsvärden!$B$5*V6</f>
        <v>90</v>
      </c>
      <c r="X6" s="7">
        <f t="shared" si="8"/>
        <v>1985.625</v>
      </c>
      <c r="Y6" s="7">
        <f t="shared" si="9"/>
        <v>60396.09375</v>
      </c>
      <c r="Z6" s="7">
        <f t="shared" si="10"/>
        <v>724753.125</v>
      </c>
    </row>
    <row r="7" spans="1:26" ht="16.5" thickTop="1" thickBot="1" x14ac:dyDescent="0.3">
      <c r="A7" t="s">
        <v>48</v>
      </c>
      <c r="B7" t="s">
        <v>7</v>
      </c>
      <c r="C7" t="s">
        <v>10</v>
      </c>
      <c r="D7" t="s">
        <v>3</v>
      </c>
      <c r="E7" t="str">
        <f t="shared" si="0"/>
        <v>Rörlig bildtelefoni - Minskade behov - Lågt räknat</v>
      </c>
      <c r="F7" s="13">
        <v>0.25</v>
      </c>
      <c r="G7" s="6"/>
      <c r="H7" s="6"/>
      <c r="I7" s="8"/>
      <c r="J7" s="8"/>
      <c r="K7" s="8">
        <f>F7</f>
        <v>0.25</v>
      </c>
      <c r="L7" s="7">
        <f>K7*365/12</f>
        <v>7.604166666666667</v>
      </c>
      <c r="M7" s="7">
        <f>K7*365</f>
        <v>91.25</v>
      </c>
      <c r="N7" s="12">
        <v>0.2</v>
      </c>
      <c r="O7" s="9">
        <f t="shared" si="2"/>
        <v>0.05</v>
      </c>
      <c r="P7" s="10">
        <f t="shared" si="3"/>
        <v>1.5208333333333335</v>
      </c>
      <c r="Q7" s="10">
        <f t="shared" si="4"/>
        <v>18.25</v>
      </c>
      <c r="R7" s="11">
        <f>Ingångsvärden!$B$6</f>
        <v>353</v>
      </c>
      <c r="S7" s="7">
        <f t="shared" si="5"/>
        <v>17.650000000000002</v>
      </c>
      <c r="T7" s="7">
        <f t="shared" si="6"/>
        <v>536.85416666666674</v>
      </c>
      <c r="U7" s="7">
        <f t="shared" si="7"/>
        <v>6442.25</v>
      </c>
      <c r="V7" s="15">
        <f>Ingångsvärden!$B$3</f>
        <v>0.05</v>
      </c>
      <c r="W7" s="16">
        <f>Ingångsvärden!$B$5*V7</f>
        <v>15</v>
      </c>
      <c r="X7" s="7">
        <f t="shared" si="8"/>
        <v>264.75000000000006</v>
      </c>
      <c r="Y7" s="7">
        <f t="shared" si="9"/>
        <v>8052.8125000000009</v>
      </c>
      <c r="Z7" s="7">
        <f t="shared" si="10"/>
        <v>96633.75</v>
      </c>
    </row>
    <row r="8" spans="1:26" ht="16.5" thickTop="1" thickBot="1" x14ac:dyDescent="0.3">
      <c r="A8" t="s">
        <v>40</v>
      </c>
      <c r="B8" t="s">
        <v>6</v>
      </c>
      <c r="C8" t="s">
        <v>10</v>
      </c>
      <c r="D8" t="s">
        <v>3</v>
      </c>
      <c r="E8" t="str">
        <f t="shared" si="0"/>
        <v>Bildtelefoni - Minskade behov - Lågt räknat</v>
      </c>
      <c r="F8" s="13">
        <v>0.25</v>
      </c>
      <c r="G8" s="6"/>
      <c r="H8" s="6"/>
      <c r="I8" s="8"/>
      <c r="J8" s="8"/>
      <c r="K8" s="8">
        <f>F8</f>
        <v>0.25</v>
      </c>
      <c r="L8" s="7">
        <f>K8*365/12</f>
        <v>7.604166666666667</v>
      </c>
      <c r="M8" s="7">
        <f>K8*365</f>
        <v>91.25</v>
      </c>
      <c r="N8" s="12">
        <v>0.25</v>
      </c>
      <c r="O8" s="9">
        <f t="shared" si="2"/>
        <v>6.25E-2</v>
      </c>
      <c r="P8" s="10">
        <f t="shared" si="3"/>
        <v>1.9010416666666667</v>
      </c>
      <c r="Q8" s="10">
        <f t="shared" si="4"/>
        <v>22.8125</v>
      </c>
      <c r="R8" s="11">
        <f>Ingångsvärden!$B$6</f>
        <v>353</v>
      </c>
      <c r="S8" s="7">
        <f t="shared" si="5"/>
        <v>22.0625</v>
      </c>
      <c r="T8" s="7">
        <f t="shared" si="6"/>
        <v>671.06770833333337</v>
      </c>
      <c r="U8" s="7">
        <f t="shared" si="7"/>
        <v>8052.8125</v>
      </c>
      <c r="V8" s="15">
        <f>Ingångsvärden!$B$2</f>
        <v>0.4</v>
      </c>
      <c r="W8" s="16">
        <f>Ingångsvärden!$B$5*V8</f>
        <v>120</v>
      </c>
      <c r="X8" s="7">
        <f t="shared" si="8"/>
        <v>2647.5</v>
      </c>
      <c r="Y8" s="7">
        <f t="shared" si="9"/>
        <v>80528.125</v>
      </c>
      <c r="Z8" s="7">
        <f t="shared" si="10"/>
        <v>966337.5</v>
      </c>
    </row>
    <row r="9" spans="1:26" ht="16.5" thickTop="1" thickBot="1" x14ac:dyDescent="0.3">
      <c r="A9" t="s">
        <v>41</v>
      </c>
      <c r="B9" t="s">
        <v>1</v>
      </c>
      <c r="C9" t="s">
        <v>10</v>
      </c>
      <c r="D9" t="s">
        <v>3</v>
      </c>
      <c r="E9" t="str">
        <f t="shared" si="0"/>
        <v>Kameratillsyn nattetid - Minskade behov - Lågt räknat</v>
      </c>
      <c r="F9" s="13">
        <v>0</v>
      </c>
      <c r="G9" s="6"/>
      <c r="H9" s="6"/>
      <c r="I9" s="8"/>
      <c r="J9" s="8"/>
      <c r="K9" s="8">
        <f>F9</f>
        <v>0</v>
      </c>
      <c r="L9" s="7">
        <f>K9*365/12</f>
        <v>0</v>
      </c>
      <c r="M9" s="7">
        <f>K9*365</f>
        <v>0</v>
      </c>
      <c r="N9" s="12">
        <v>0</v>
      </c>
      <c r="O9" s="9">
        <f t="shared" si="2"/>
        <v>0</v>
      </c>
      <c r="P9" s="10">
        <f t="shared" si="3"/>
        <v>0</v>
      </c>
      <c r="Q9" s="10">
        <f t="shared" si="4"/>
        <v>0</v>
      </c>
      <c r="R9" s="11">
        <f>Ingångsvärden!$B$8</f>
        <v>1138</v>
      </c>
      <c r="S9" s="7">
        <f t="shared" si="5"/>
        <v>0</v>
      </c>
      <c r="T9" s="7">
        <f t="shared" si="6"/>
        <v>0</v>
      </c>
      <c r="U9" s="7">
        <f t="shared" si="7"/>
        <v>0</v>
      </c>
      <c r="V9" s="15">
        <f>Ingångsvärden!$B$4</f>
        <v>0.25</v>
      </c>
      <c r="W9" s="16">
        <f>Ingångsvärden!$B$5*V9</f>
        <v>75</v>
      </c>
      <c r="X9" s="7">
        <f t="shared" si="8"/>
        <v>0</v>
      </c>
      <c r="Y9" s="7">
        <f t="shared" si="9"/>
        <v>0</v>
      </c>
      <c r="Z9" s="7">
        <f t="shared" si="10"/>
        <v>0</v>
      </c>
    </row>
    <row r="10" spans="1:26" ht="16.5" thickTop="1" thickBot="1" x14ac:dyDescent="0.3">
      <c r="A10" t="s">
        <v>42</v>
      </c>
      <c r="B10" t="s">
        <v>8</v>
      </c>
      <c r="C10" t="s">
        <v>4</v>
      </c>
      <c r="D10" t="s">
        <v>3</v>
      </c>
      <c r="E10" t="str">
        <f t="shared" si="0"/>
        <v>Meddelandehantering - Minskade transporter - Lågt räknat</v>
      </c>
      <c r="F10" s="13"/>
      <c r="G10" s="13">
        <v>0.35</v>
      </c>
      <c r="H10" s="6">
        <v>1</v>
      </c>
      <c r="I10" s="7">
        <f t="shared" ref="I10:I17" si="11">365/12*H10</f>
        <v>30.416666666666668</v>
      </c>
      <c r="J10" s="7">
        <f t="shared" ref="J10:J17" si="12">365*H10</f>
        <v>365</v>
      </c>
      <c r="K10" s="8">
        <f t="shared" ref="K10:M17" si="13">$G10*H10</f>
        <v>0.35</v>
      </c>
      <c r="L10" s="7">
        <f t="shared" si="13"/>
        <v>10.645833333333334</v>
      </c>
      <c r="M10" s="7">
        <f t="shared" si="13"/>
        <v>127.74999999999999</v>
      </c>
      <c r="N10" s="12">
        <v>0.15</v>
      </c>
      <c r="O10" s="9">
        <f t="shared" si="2"/>
        <v>5.2499999999999998E-2</v>
      </c>
      <c r="P10" s="10">
        <f t="shared" si="3"/>
        <v>1.596875</v>
      </c>
      <c r="Q10" s="10">
        <f t="shared" si="4"/>
        <v>19.162499999999998</v>
      </c>
      <c r="R10" s="11">
        <f>Ingångsvärden!$B$9</f>
        <v>250</v>
      </c>
      <c r="S10" s="7">
        <f t="shared" si="5"/>
        <v>13.125</v>
      </c>
      <c r="T10" s="7">
        <f t="shared" si="6"/>
        <v>399.21875</v>
      </c>
      <c r="U10" s="7">
        <f t="shared" si="7"/>
        <v>4790.6249999999991</v>
      </c>
      <c r="V10" s="15">
        <f>Ingångsvärden!$B$1</f>
        <v>0.3</v>
      </c>
      <c r="W10" s="16">
        <f>Ingångsvärden!$B$5*V10</f>
        <v>90</v>
      </c>
      <c r="X10" s="7">
        <f t="shared" si="8"/>
        <v>1181.25</v>
      </c>
      <c r="Y10" s="7">
        <f t="shared" si="9"/>
        <v>35929.6875</v>
      </c>
      <c r="Z10" s="7">
        <f t="shared" si="10"/>
        <v>431156.24999999994</v>
      </c>
    </row>
    <row r="11" spans="1:26" ht="16.5" thickTop="1" thickBot="1" x14ac:dyDescent="0.3">
      <c r="A11" t="s">
        <v>48</v>
      </c>
      <c r="B11" t="s">
        <v>7</v>
      </c>
      <c r="C11" t="s">
        <v>4</v>
      </c>
      <c r="D11" t="s">
        <v>3</v>
      </c>
      <c r="E11" t="str">
        <f t="shared" si="0"/>
        <v>Rörlig bildtelefoni - Minskade transporter - Lågt räknat</v>
      </c>
      <c r="F11" s="13"/>
      <c r="G11" s="13">
        <v>0.4</v>
      </c>
      <c r="H11" s="6">
        <v>2</v>
      </c>
      <c r="I11" s="7">
        <f t="shared" si="11"/>
        <v>60.833333333333336</v>
      </c>
      <c r="J11" s="7">
        <f t="shared" si="12"/>
        <v>730</v>
      </c>
      <c r="K11" s="8">
        <f t="shared" si="13"/>
        <v>0.8</v>
      </c>
      <c r="L11" s="7">
        <f t="shared" si="13"/>
        <v>24.333333333333336</v>
      </c>
      <c r="M11" s="7">
        <f t="shared" si="13"/>
        <v>292</v>
      </c>
      <c r="N11" s="12">
        <v>0.75</v>
      </c>
      <c r="O11" s="9">
        <f t="shared" si="2"/>
        <v>0.60000000000000009</v>
      </c>
      <c r="P11" s="10">
        <f t="shared" si="3"/>
        <v>18.25</v>
      </c>
      <c r="Q11" s="10">
        <f t="shared" si="4"/>
        <v>219</v>
      </c>
      <c r="R11" s="11">
        <f>Ingångsvärden!$B$9</f>
        <v>250</v>
      </c>
      <c r="S11" s="7">
        <f t="shared" si="5"/>
        <v>150.00000000000003</v>
      </c>
      <c r="T11" s="7">
        <f t="shared" si="6"/>
        <v>4562.5</v>
      </c>
      <c r="U11" s="7">
        <f t="shared" si="7"/>
        <v>54750</v>
      </c>
      <c r="V11" s="15">
        <f>Ingångsvärden!$B$3</f>
        <v>0.05</v>
      </c>
      <c r="W11" s="16">
        <f>Ingångsvärden!$B$5*V11</f>
        <v>15</v>
      </c>
      <c r="X11" s="7">
        <f t="shared" si="8"/>
        <v>2250.0000000000005</v>
      </c>
      <c r="Y11" s="7">
        <f t="shared" si="9"/>
        <v>68437.5</v>
      </c>
      <c r="Z11" s="7">
        <f t="shared" si="10"/>
        <v>821250</v>
      </c>
    </row>
    <row r="12" spans="1:26" ht="16.5" thickTop="1" thickBot="1" x14ac:dyDescent="0.3">
      <c r="A12" t="s">
        <v>40</v>
      </c>
      <c r="B12" t="s">
        <v>6</v>
      </c>
      <c r="C12" t="s">
        <v>4</v>
      </c>
      <c r="D12" t="s">
        <v>3</v>
      </c>
      <c r="E12" t="str">
        <f t="shared" si="0"/>
        <v>Bildtelefoni - Minskade transporter - Lågt räknat</v>
      </c>
      <c r="F12" s="13"/>
      <c r="G12" s="13">
        <v>0.4</v>
      </c>
      <c r="H12" s="6">
        <v>1</v>
      </c>
      <c r="I12" s="7">
        <f t="shared" si="11"/>
        <v>30.416666666666668</v>
      </c>
      <c r="J12" s="7">
        <f t="shared" si="12"/>
        <v>365</v>
      </c>
      <c r="K12" s="8">
        <f t="shared" si="13"/>
        <v>0.4</v>
      </c>
      <c r="L12" s="7">
        <f t="shared" si="13"/>
        <v>12.166666666666668</v>
      </c>
      <c r="M12" s="7">
        <f t="shared" si="13"/>
        <v>146</v>
      </c>
      <c r="N12" s="12">
        <v>0.75</v>
      </c>
      <c r="O12" s="9">
        <f t="shared" si="2"/>
        <v>0.30000000000000004</v>
      </c>
      <c r="P12" s="10">
        <f t="shared" si="3"/>
        <v>9.125</v>
      </c>
      <c r="Q12" s="10">
        <f t="shared" si="4"/>
        <v>109.5</v>
      </c>
      <c r="R12" s="11">
        <f>Ingångsvärden!$B$9</f>
        <v>250</v>
      </c>
      <c r="S12" s="7">
        <f t="shared" si="5"/>
        <v>75.000000000000014</v>
      </c>
      <c r="T12" s="7">
        <f t="shared" si="6"/>
        <v>2281.25</v>
      </c>
      <c r="U12" s="7">
        <f t="shared" si="7"/>
        <v>27375</v>
      </c>
      <c r="V12" s="15">
        <f>Ingångsvärden!$B$2</f>
        <v>0.4</v>
      </c>
      <c r="W12" s="16">
        <f>Ingångsvärden!$B$5*V12</f>
        <v>120</v>
      </c>
      <c r="X12" s="7">
        <f t="shared" si="8"/>
        <v>9000.0000000000018</v>
      </c>
      <c r="Y12" s="7">
        <f t="shared" si="9"/>
        <v>273750</v>
      </c>
      <c r="Z12" s="7">
        <f t="shared" si="10"/>
        <v>3285000</v>
      </c>
    </row>
    <row r="13" spans="1:26" ht="16.5" thickTop="1" thickBot="1" x14ac:dyDescent="0.3">
      <c r="A13" t="s">
        <v>41</v>
      </c>
      <c r="B13" t="s">
        <v>1</v>
      </c>
      <c r="C13" t="s">
        <v>4</v>
      </c>
      <c r="D13" t="s">
        <v>3</v>
      </c>
      <c r="E13" t="str">
        <f t="shared" si="0"/>
        <v>Kameratillsyn nattetid - Minskade transporter - Lågt räknat</v>
      </c>
      <c r="F13" s="13"/>
      <c r="G13" s="13">
        <v>0.4</v>
      </c>
      <c r="H13" s="6">
        <v>1</v>
      </c>
      <c r="I13" s="7">
        <f t="shared" si="11"/>
        <v>30.416666666666668</v>
      </c>
      <c r="J13" s="7">
        <f t="shared" si="12"/>
        <v>365</v>
      </c>
      <c r="K13" s="8">
        <f t="shared" si="13"/>
        <v>0.4</v>
      </c>
      <c r="L13" s="7">
        <f t="shared" si="13"/>
        <v>12.166666666666668</v>
      </c>
      <c r="M13" s="7">
        <f t="shared" si="13"/>
        <v>146</v>
      </c>
      <c r="N13" s="12">
        <v>0.85</v>
      </c>
      <c r="O13" s="9">
        <f t="shared" si="2"/>
        <v>0.34</v>
      </c>
      <c r="P13" s="10">
        <f t="shared" si="3"/>
        <v>10.341666666666667</v>
      </c>
      <c r="Q13" s="10">
        <f t="shared" si="4"/>
        <v>124.1</v>
      </c>
      <c r="R13" s="11">
        <f>Ingångsvärden!$B$10</f>
        <v>400</v>
      </c>
      <c r="S13" s="7">
        <f t="shared" si="5"/>
        <v>136</v>
      </c>
      <c r="T13" s="7">
        <f t="shared" si="6"/>
        <v>4136.666666666667</v>
      </c>
      <c r="U13" s="7">
        <f t="shared" si="7"/>
        <v>49640</v>
      </c>
      <c r="V13" s="15">
        <f>Ingångsvärden!$B$4</f>
        <v>0.25</v>
      </c>
      <c r="W13" s="16">
        <f>Ingångsvärden!$B$5*V13</f>
        <v>75</v>
      </c>
      <c r="X13" s="7">
        <f t="shared" si="8"/>
        <v>10200</v>
      </c>
      <c r="Y13" s="7">
        <f t="shared" si="9"/>
        <v>310250</v>
      </c>
      <c r="Z13" s="7">
        <f t="shared" si="10"/>
        <v>3723000</v>
      </c>
    </row>
    <row r="14" spans="1:26" ht="16.5" thickTop="1" thickBot="1" x14ac:dyDescent="0.3">
      <c r="A14" t="s">
        <v>42</v>
      </c>
      <c r="B14" t="s">
        <v>8</v>
      </c>
      <c r="C14" t="s">
        <v>9</v>
      </c>
      <c r="D14" t="s">
        <v>11</v>
      </c>
      <c r="E14" t="str">
        <f t="shared" si="0"/>
        <v>Meddelandehantering - Kortare insatstider - Sannolikt</v>
      </c>
      <c r="F14" s="6"/>
      <c r="G14" s="13">
        <v>0.1</v>
      </c>
      <c r="H14" s="6">
        <v>1</v>
      </c>
      <c r="I14" s="7">
        <f t="shared" si="11"/>
        <v>30.416666666666668</v>
      </c>
      <c r="J14" s="7">
        <f t="shared" si="12"/>
        <v>365</v>
      </c>
      <c r="K14" s="8">
        <f t="shared" si="13"/>
        <v>0.1</v>
      </c>
      <c r="L14" s="7">
        <f t="shared" si="13"/>
        <v>3.041666666666667</v>
      </c>
      <c r="M14" s="7">
        <f t="shared" si="13"/>
        <v>36.5</v>
      </c>
      <c r="N14" s="12">
        <v>0.3</v>
      </c>
      <c r="O14" s="9">
        <f t="shared" si="2"/>
        <v>0.03</v>
      </c>
      <c r="P14" s="10">
        <f t="shared" si="3"/>
        <v>0.91250000000000009</v>
      </c>
      <c r="Q14" s="10">
        <f t="shared" si="4"/>
        <v>10.95</v>
      </c>
      <c r="R14" s="11">
        <f>Ingångsvärden!$B$6</f>
        <v>353</v>
      </c>
      <c r="S14" s="7">
        <f t="shared" si="5"/>
        <v>10.59</v>
      </c>
      <c r="T14" s="7">
        <f t="shared" si="6"/>
        <v>322.11250000000001</v>
      </c>
      <c r="U14" s="7">
        <f t="shared" si="7"/>
        <v>3865.35</v>
      </c>
      <c r="V14" s="15">
        <f>Ingångsvärden!$B$1</f>
        <v>0.3</v>
      </c>
      <c r="W14" s="16">
        <f>Ingångsvärden!$B$5*V14</f>
        <v>90</v>
      </c>
      <c r="X14" s="7">
        <f t="shared" si="8"/>
        <v>953.1</v>
      </c>
      <c r="Y14" s="7">
        <f t="shared" si="9"/>
        <v>28990.125</v>
      </c>
      <c r="Z14" s="7">
        <f t="shared" si="10"/>
        <v>347881.5</v>
      </c>
    </row>
    <row r="15" spans="1:26" ht="16.5" thickTop="1" thickBot="1" x14ac:dyDescent="0.3">
      <c r="A15" t="s">
        <v>48</v>
      </c>
      <c r="B15" t="s">
        <v>7</v>
      </c>
      <c r="C15" t="s">
        <v>9</v>
      </c>
      <c r="D15" t="s">
        <v>11</v>
      </c>
      <c r="E15" t="str">
        <f t="shared" si="0"/>
        <v>Rörlig bildtelefoni - Kortare insatstider - Sannolikt</v>
      </c>
      <c r="F15" s="6"/>
      <c r="G15" s="13">
        <v>0.1</v>
      </c>
      <c r="H15" s="6">
        <v>2</v>
      </c>
      <c r="I15" s="7">
        <f t="shared" si="11"/>
        <v>60.833333333333336</v>
      </c>
      <c r="J15" s="7">
        <f t="shared" si="12"/>
        <v>730</v>
      </c>
      <c r="K15" s="8">
        <f t="shared" si="13"/>
        <v>0.2</v>
      </c>
      <c r="L15" s="7">
        <f t="shared" si="13"/>
        <v>6.0833333333333339</v>
      </c>
      <c r="M15" s="7">
        <f t="shared" si="13"/>
        <v>73</v>
      </c>
      <c r="N15" s="12">
        <v>0.1</v>
      </c>
      <c r="O15" s="9">
        <f t="shared" si="2"/>
        <v>2.0000000000000004E-2</v>
      </c>
      <c r="P15" s="10">
        <f t="shared" si="3"/>
        <v>0.60833333333333339</v>
      </c>
      <c r="Q15" s="10">
        <f t="shared" si="4"/>
        <v>7.3000000000000007</v>
      </c>
      <c r="R15" s="11">
        <f>Ingångsvärden!$B$6</f>
        <v>353</v>
      </c>
      <c r="S15" s="7">
        <f t="shared" si="5"/>
        <v>7.0600000000000014</v>
      </c>
      <c r="T15" s="7">
        <f t="shared" si="6"/>
        <v>214.74166666666667</v>
      </c>
      <c r="U15" s="7">
        <f t="shared" si="7"/>
        <v>2576.9</v>
      </c>
      <c r="V15" s="15">
        <f>Ingångsvärden!$B$3</f>
        <v>0.05</v>
      </c>
      <c r="W15" s="16">
        <f>Ingångsvärden!$B$5*V15</f>
        <v>15</v>
      </c>
      <c r="X15" s="7">
        <f t="shared" si="8"/>
        <v>105.90000000000002</v>
      </c>
      <c r="Y15" s="7">
        <f t="shared" si="9"/>
        <v>3221.125</v>
      </c>
      <c r="Z15" s="7">
        <f t="shared" si="10"/>
        <v>38653.5</v>
      </c>
    </row>
    <row r="16" spans="1:26" ht="16.5" thickTop="1" thickBot="1" x14ac:dyDescent="0.3">
      <c r="A16" t="s">
        <v>40</v>
      </c>
      <c r="B16" t="s">
        <v>6</v>
      </c>
      <c r="C16" t="s">
        <v>9</v>
      </c>
      <c r="D16" t="s">
        <v>11</v>
      </c>
      <c r="E16" t="str">
        <f t="shared" si="0"/>
        <v>Bildtelefoni - Kortare insatstider - Sannolikt</v>
      </c>
      <c r="F16" s="6"/>
      <c r="G16" s="13">
        <v>0.1</v>
      </c>
      <c r="H16" s="6">
        <v>2</v>
      </c>
      <c r="I16" s="7">
        <f t="shared" si="11"/>
        <v>60.833333333333336</v>
      </c>
      <c r="J16" s="7">
        <f t="shared" si="12"/>
        <v>730</v>
      </c>
      <c r="K16" s="8">
        <f t="shared" si="13"/>
        <v>0.2</v>
      </c>
      <c r="L16" s="7">
        <f t="shared" si="13"/>
        <v>6.0833333333333339</v>
      </c>
      <c r="M16" s="7">
        <f t="shared" si="13"/>
        <v>73</v>
      </c>
      <c r="N16" s="12">
        <v>0.1</v>
      </c>
      <c r="O16" s="9">
        <f t="shared" si="2"/>
        <v>2.0000000000000004E-2</v>
      </c>
      <c r="P16" s="10">
        <f t="shared" si="3"/>
        <v>0.60833333333333339</v>
      </c>
      <c r="Q16" s="10">
        <f t="shared" si="4"/>
        <v>7.3000000000000007</v>
      </c>
      <c r="R16" s="11">
        <f>Ingångsvärden!$B$6</f>
        <v>353</v>
      </c>
      <c r="S16" s="7">
        <f t="shared" si="5"/>
        <v>7.0600000000000014</v>
      </c>
      <c r="T16" s="7">
        <f t="shared" si="6"/>
        <v>214.74166666666667</v>
      </c>
      <c r="U16" s="7">
        <f t="shared" si="7"/>
        <v>2576.9</v>
      </c>
      <c r="V16" s="15">
        <f>Ingångsvärden!$B$2</f>
        <v>0.4</v>
      </c>
      <c r="W16" s="16">
        <f>Ingångsvärden!$B$5*V16</f>
        <v>120</v>
      </c>
      <c r="X16" s="7">
        <f t="shared" si="8"/>
        <v>847.20000000000016</v>
      </c>
      <c r="Y16" s="7">
        <f t="shared" si="9"/>
        <v>25769</v>
      </c>
      <c r="Z16" s="7">
        <f t="shared" si="10"/>
        <v>309228</v>
      </c>
    </row>
    <row r="17" spans="1:26" ht="16.5" thickTop="1" thickBot="1" x14ac:dyDescent="0.3">
      <c r="A17" t="s">
        <v>41</v>
      </c>
      <c r="B17" t="s">
        <v>1</v>
      </c>
      <c r="C17" t="s">
        <v>9</v>
      </c>
      <c r="D17" t="s">
        <v>11</v>
      </c>
      <c r="E17" t="str">
        <f t="shared" si="0"/>
        <v>Kameratillsyn nattetid - Kortare insatstider - Sannolikt</v>
      </c>
      <c r="F17" s="6"/>
      <c r="G17" s="13">
        <v>0.1</v>
      </c>
      <c r="H17" s="6">
        <v>2</v>
      </c>
      <c r="I17" s="7">
        <f t="shared" si="11"/>
        <v>60.833333333333336</v>
      </c>
      <c r="J17" s="7">
        <f t="shared" si="12"/>
        <v>730</v>
      </c>
      <c r="K17" s="8">
        <f t="shared" si="13"/>
        <v>0.2</v>
      </c>
      <c r="L17" s="7">
        <f t="shared" si="13"/>
        <v>6.0833333333333339</v>
      </c>
      <c r="M17" s="7">
        <f t="shared" si="13"/>
        <v>73</v>
      </c>
      <c r="N17" s="12">
        <v>0.3</v>
      </c>
      <c r="O17" s="9">
        <f t="shared" si="2"/>
        <v>0.06</v>
      </c>
      <c r="P17" s="10">
        <f t="shared" si="3"/>
        <v>1.8250000000000002</v>
      </c>
      <c r="Q17" s="10">
        <f t="shared" si="4"/>
        <v>21.9</v>
      </c>
      <c r="R17" s="11">
        <f>Ingångsvärden!$B$8</f>
        <v>1138</v>
      </c>
      <c r="S17" s="7">
        <f t="shared" si="5"/>
        <v>68.28</v>
      </c>
      <c r="T17" s="7">
        <f t="shared" si="6"/>
        <v>2076.8500000000004</v>
      </c>
      <c r="U17" s="7">
        <f t="shared" si="7"/>
        <v>24922.199999999997</v>
      </c>
      <c r="V17" s="15">
        <f>Ingångsvärden!$B$4</f>
        <v>0.25</v>
      </c>
      <c r="W17" s="16">
        <f>Ingångsvärden!$B$5*V17</f>
        <v>75</v>
      </c>
      <c r="X17" s="7">
        <f t="shared" si="8"/>
        <v>5121</v>
      </c>
      <c r="Y17" s="7">
        <f t="shared" si="9"/>
        <v>155763.75000000003</v>
      </c>
      <c r="Z17" s="7">
        <f t="shared" si="10"/>
        <v>1869164.9999999998</v>
      </c>
    </row>
    <row r="18" spans="1:26" ht="16.5" thickTop="1" thickBot="1" x14ac:dyDescent="0.3">
      <c r="A18" t="s">
        <v>42</v>
      </c>
      <c r="B18" t="s">
        <v>8</v>
      </c>
      <c r="C18" t="s">
        <v>10</v>
      </c>
      <c r="D18" t="s">
        <v>11</v>
      </c>
      <c r="E18" t="str">
        <f t="shared" si="0"/>
        <v>Meddelandehantering - Minskade behov - Sannolikt</v>
      </c>
      <c r="F18" s="13">
        <v>0.3</v>
      </c>
      <c r="G18" s="6"/>
      <c r="H18" s="6"/>
      <c r="I18" s="8"/>
      <c r="J18" s="8"/>
      <c r="K18" s="8">
        <f>F18</f>
        <v>0.3</v>
      </c>
      <c r="L18" s="7">
        <f>K18*365/12</f>
        <v>9.125</v>
      </c>
      <c r="M18" s="7">
        <f>K18*365</f>
        <v>109.5</v>
      </c>
      <c r="N18" s="12">
        <v>0.45</v>
      </c>
      <c r="O18" s="9">
        <f t="shared" si="2"/>
        <v>0.13500000000000001</v>
      </c>
      <c r="P18" s="10">
        <f t="shared" si="3"/>
        <v>4.1062500000000002</v>
      </c>
      <c r="Q18" s="10">
        <f t="shared" si="4"/>
        <v>49.274999999999999</v>
      </c>
      <c r="R18" s="11">
        <f>Ingångsvärden!$B$6</f>
        <v>353</v>
      </c>
      <c r="S18" s="7">
        <f t="shared" si="5"/>
        <v>47.655000000000001</v>
      </c>
      <c r="T18" s="7">
        <f t="shared" si="6"/>
        <v>1449.5062500000001</v>
      </c>
      <c r="U18" s="7">
        <f t="shared" si="7"/>
        <v>17394.075000000001</v>
      </c>
      <c r="V18" s="15">
        <f>Ingångsvärden!$B$1</f>
        <v>0.3</v>
      </c>
      <c r="W18" s="16">
        <f>Ingångsvärden!$B$5*V18</f>
        <v>90</v>
      </c>
      <c r="X18" s="7">
        <f t="shared" si="8"/>
        <v>4288.95</v>
      </c>
      <c r="Y18" s="7">
        <f t="shared" si="9"/>
        <v>130455.56250000001</v>
      </c>
      <c r="Z18" s="7">
        <f t="shared" si="10"/>
        <v>1565466.75</v>
      </c>
    </row>
    <row r="19" spans="1:26" ht="16.5" thickTop="1" thickBot="1" x14ac:dyDescent="0.3">
      <c r="A19" t="s">
        <v>48</v>
      </c>
      <c r="B19" t="s">
        <v>7</v>
      </c>
      <c r="C19" t="s">
        <v>10</v>
      </c>
      <c r="D19" t="s">
        <v>11</v>
      </c>
      <c r="E19" t="str">
        <f t="shared" si="0"/>
        <v>Rörlig bildtelefoni - Minskade behov - Sannolikt</v>
      </c>
      <c r="F19" s="13">
        <v>0.3</v>
      </c>
      <c r="G19" s="6"/>
      <c r="H19" s="6"/>
      <c r="I19" s="8"/>
      <c r="J19" s="8"/>
      <c r="K19" s="8">
        <f>F19</f>
        <v>0.3</v>
      </c>
      <c r="L19" s="7">
        <f>K19*365/12</f>
        <v>9.125</v>
      </c>
      <c r="M19" s="7">
        <f>K19*365</f>
        <v>109.5</v>
      </c>
      <c r="N19" s="12">
        <v>0.35</v>
      </c>
      <c r="O19" s="9">
        <f t="shared" si="2"/>
        <v>0.105</v>
      </c>
      <c r="P19" s="10">
        <f t="shared" si="3"/>
        <v>3.1937499999999996</v>
      </c>
      <c r="Q19" s="10">
        <f t="shared" si="4"/>
        <v>38.324999999999996</v>
      </c>
      <c r="R19" s="11">
        <f>Ingångsvärden!$B$6</f>
        <v>353</v>
      </c>
      <c r="S19" s="7">
        <f t="shared" si="5"/>
        <v>37.064999999999998</v>
      </c>
      <c r="T19" s="7">
        <f t="shared" si="6"/>
        <v>1127.39375</v>
      </c>
      <c r="U19" s="7">
        <f t="shared" si="7"/>
        <v>13528.724999999999</v>
      </c>
      <c r="V19" s="15">
        <f>Ingångsvärden!$B$3</f>
        <v>0.05</v>
      </c>
      <c r="W19" s="16">
        <f>Ingångsvärden!$B$5*V19</f>
        <v>15</v>
      </c>
      <c r="X19" s="7">
        <f t="shared" si="8"/>
        <v>555.97499999999991</v>
      </c>
      <c r="Y19" s="7">
        <f t="shared" si="9"/>
        <v>16910.90625</v>
      </c>
      <c r="Z19" s="7">
        <f t="shared" si="10"/>
        <v>202930.87499999997</v>
      </c>
    </row>
    <row r="20" spans="1:26" ht="16.5" thickTop="1" thickBot="1" x14ac:dyDescent="0.3">
      <c r="A20" t="s">
        <v>40</v>
      </c>
      <c r="B20" t="s">
        <v>6</v>
      </c>
      <c r="C20" t="s">
        <v>10</v>
      </c>
      <c r="D20" t="s">
        <v>11</v>
      </c>
      <c r="E20" t="str">
        <f t="shared" si="0"/>
        <v>Bildtelefoni - Minskade behov - Sannolikt</v>
      </c>
      <c r="F20" s="13">
        <v>0.3</v>
      </c>
      <c r="G20" s="6"/>
      <c r="H20" s="6"/>
      <c r="I20" s="8"/>
      <c r="J20" s="8"/>
      <c r="K20" s="8">
        <f>F20</f>
        <v>0.3</v>
      </c>
      <c r="L20" s="7">
        <f>K20*365/12</f>
        <v>9.125</v>
      </c>
      <c r="M20" s="7">
        <f>K20*365</f>
        <v>109.5</v>
      </c>
      <c r="N20" s="12">
        <v>0.35</v>
      </c>
      <c r="O20" s="9">
        <f t="shared" si="2"/>
        <v>0.105</v>
      </c>
      <c r="P20" s="10">
        <f t="shared" si="3"/>
        <v>3.1937499999999996</v>
      </c>
      <c r="Q20" s="10">
        <f t="shared" si="4"/>
        <v>38.324999999999996</v>
      </c>
      <c r="R20" s="11">
        <f>Ingångsvärden!$B$6</f>
        <v>353</v>
      </c>
      <c r="S20" s="7">
        <f t="shared" si="5"/>
        <v>37.064999999999998</v>
      </c>
      <c r="T20" s="7">
        <f t="shared" si="6"/>
        <v>1127.39375</v>
      </c>
      <c r="U20" s="7">
        <f t="shared" si="7"/>
        <v>13528.724999999999</v>
      </c>
      <c r="V20" s="15">
        <f>Ingångsvärden!$B$2</f>
        <v>0.4</v>
      </c>
      <c r="W20" s="16">
        <f>Ingångsvärden!$B$5*V20</f>
        <v>120</v>
      </c>
      <c r="X20" s="7">
        <f t="shared" si="8"/>
        <v>4447.7999999999993</v>
      </c>
      <c r="Y20" s="7">
        <f t="shared" si="9"/>
        <v>135287.25</v>
      </c>
      <c r="Z20" s="7">
        <f t="shared" si="10"/>
        <v>1623446.9999999998</v>
      </c>
    </row>
    <row r="21" spans="1:26" ht="16.5" thickTop="1" thickBot="1" x14ac:dyDescent="0.3">
      <c r="A21" t="s">
        <v>41</v>
      </c>
      <c r="B21" t="s">
        <v>1</v>
      </c>
      <c r="C21" t="s">
        <v>10</v>
      </c>
      <c r="D21" t="s">
        <v>11</v>
      </c>
      <c r="E21" t="str">
        <f t="shared" si="0"/>
        <v>Kameratillsyn nattetid - Minskade behov - Sannolikt</v>
      </c>
      <c r="F21" s="13">
        <v>0</v>
      </c>
      <c r="G21" s="6"/>
      <c r="H21" s="6"/>
      <c r="I21" s="8"/>
      <c r="J21" s="8"/>
      <c r="K21" s="8">
        <f>F21</f>
        <v>0</v>
      </c>
      <c r="L21" s="7">
        <f>K21*365/12</f>
        <v>0</v>
      </c>
      <c r="M21" s="7">
        <f>K21*365</f>
        <v>0</v>
      </c>
      <c r="N21" s="12">
        <v>0</v>
      </c>
      <c r="O21" s="9">
        <f t="shared" si="2"/>
        <v>0</v>
      </c>
      <c r="P21" s="10">
        <f t="shared" si="3"/>
        <v>0</v>
      </c>
      <c r="Q21" s="10">
        <f t="shared" si="4"/>
        <v>0</v>
      </c>
      <c r="R21" s="11">
        <f>Ingångsvärden!$B$8</f>
        <v>1138</v>
      </c>
      <c r="S21" s="7">
        <f t="shared" si="5"/>
        <v>0</v>
      </c>
      <c r="T21" s="7">
        <f t="shared" si="6"/>
        <v>0</v>
      </c>
      <c r="U21" s="7">
        <f t="shared" si="7"/>
        <v>0</v>
      </c>
      <c r="V21" s="15">
        <f>Ingångsvärden!$B$4</f>
        <v>0.25</v>
      </c>
      <c r="W21" s="16">
        <f>Ingångsvärden!$B$5*V21</f>
        <v>75</v>
      </c>
      <c r="X21" s="7">
        <f t="shared" si="8"/>
        <v>0</v>
      </c>
      <c r="Y21" s="7">
        <f t="shared" si="9"/>
        <v>0</v>
      </c>
      <c r="Z21" s="7">
        <f t="shared" si="10"/>
        <v>0</v>
      </c>
    </row>
    <row r="22" spans="1:26" ht="16.5" thickTop="1" thickBot="1" x14ac:dyDescent="0.3">
      <c r="A22" t="s">
        <v>42</v>
      </c>
      <c r="B22" t="s">
        <v>8</v>
      </c>
      <c r="C22" t="s">
        <v>4</v>
      </c>
      <c r="D22" t="s">
        <v>11</v>
      </c>
      <c r="E22" t="str">
        <f t="shared" si="0"/>
        <v>Meddelandehantering - Minskade transporter - Sannolikt</v>
      </c>
      <c r="F22" s="13"/>
      <c r="G22" s="13">
        <v>0.5</v>
      </c>
      <c r="H22" s="6">
        <v>1</v>
      </c>
      <c r="I22" s="7">
        <f>365/12*H22</f>
        <v>30.416666666666668</v>
      </c>
      <c r="J22" s="7">
        <f>365*H22</f>
        <v>365</v>
      </c>
      <c r="K22" s="8">
        <f t="shared" ref="K22:M25" si="14">$G22*H22</f>
        <v>0.5</v>
      </c>
      <c r="L22" s="7">
        <f t="shared" si="14"/>
        <v>15.208333333333334</v>
      </c>
      <c r="M22" s="7">
        <f t="shared" si="14"/>
        <v>182.5</v>
      </c>
      <c r="N22" s="12">
        <v>0.2</v>
      </c>
      <c r="O22" s="9">
        <f t="shared" si="2"/>
        <v>0.1</v>
      </c>
      <c r="P22" s="10">
        <f t="shared" si="3"/>
        <v>3.041666666666667</v>
      </c>
      <c r="Q22" s="10">
        <f t="shared" si="4"/>
        <v>36.5</v>
      </c>
      <c r="R22" s="11">
        <f>Ingångsvärden!$B$9</f>
        <v>250</v>
      </c>
      <c r="S22" s="7">
        <f t="shared" si="5"/>
        <v>25</v>
      </c>
      <c r="T22" s="7">
        <f t="shared" si="6"/>
        <v>760.41666666666674</v>
      </c>
      <c r="U22" s="7">
        <f t="shared" si="7"/>
        <v>9125</v>
      </c>
      <c r="V22" s="15">
        <f>Ingångsvärden!$B$1</f>
        <v>0.3</v>
      </c>
      <c r="W22" s="16">
        <f>Ingångsvärden!$B$5*V22</f>
        <v>90</v>
      </c>
      <c r="X22" s="7">
        <f t="shared" si="8"/>
        <v>2250</v>
      </c>
      <c r="Y22" s="7">
        <f t="shared" si="9"/>
        <v>68437.5</v>
      </c>
      <c r="Z22" s="7">
        <f t="shared" si="10"/>
        <v>821250</v>
      </c>
    </row>
    <row r="23" spans="1:26" ht="16.5" thickTop="1" thickBot="1" x14ac:dyDescent="0.3">
      <c r="A23" t="s">
        <v>48</v>
      </c>
      <c r="B23" t="s">
        <v>7</v>
      </c>
      <c r="C23" t="s">
        <v>4</v>
      </c>
      <c r="D23" t="s">
        <v>11</v>
      </c>
      <c r="E23" t="str">
        <f t="shared" si="0"/>
        <v>Rörlig bildtelefoni - Minskade transporter - Sannolikt</v>
      </c>
      <c r="F23" s="13"/>
      <c r="G23" s="13">
        <v>0.5</v>
      </c>
      <c r="H23" s="6">
        <v>3</v>
      </c>
      <c r="I23" s="7">
        <f>365/12*H23</f>
        <v>91.25</v>
      </c>
      <c r="J23" s="7">
        <f>365*H23</f>
        <v>1095</v>
      </c>
      <c r="K23" s="8">
        <f t="shared" si="14"/>
        <v>1.5</v>
      </c>
      <c r="L23" s="7">
        <f t="shared" si="14"/>
        <v>45.625</v>
      </c>
      <c r="M23" s="7">
        <f t="shared" si="14"/>
        <v>547.5</v>
      </c>
      <c r="N23" s="12">
        <v>0.85</v>
      </c>
      <c r="O23" s="9">
        <f t="shared" si="2"/>
        <v>1.2749999999999999</v>
      </c>
      <c r="P23" s="10">
        <f t="shared" si="3"/>
        <v>38.78125</v>
      </c>
      <c r="Q23" s="10">
        <f t="shared" si="4"/>
        <v>465.375</v>
      </c>
      <c r="R23" s="11">
        <f>Ingångsvärden!$B$9</f>
        <v>250</v>
      </c>
      <c r="S23" s="7">
        <f t="shared" si="5"/>
        <v>318.75</v>
      </c>
      <c r="T23" s="7">
        <f t="shared" si="6"/>
        <v>9695.3125</v>
      </c>
      <c r="U23" s="7">
        <f t="shared" si="7"/>
        <v>116343.75</v>
      </c>
      <c r="V23" s="15">
        <f>Ingångsvärden!$B$3</f>
        <v>0.05</v>
      </c>
      <c r="W23" s="16">
        <f>Ingångsvärden!$B$5*V23</f>
        <v>15</v>
      </c>
      <c r="X23" s="7">
        <f t="shared" si="8"/>
        <v>4781.25</v>
      </c>
      <c r="Y23" s="7">
        <f t="shared" si="9"/>
        <v>145429.6875</v>
      </c>
      <c r="Z23" s="7">
        <f t="shared" si="10"/>
        <v>1745156.25</v>
      </c>
    </row>
    <row r="24" spans="1:26" ht="16.5" thickTop="1" thickBot="1" x14ac:dyDescent="0.3">
      <c r="A24" t="s">
        <v>40</v>
      </c>
      <c r="B24" t="s">
        <v>6</v>
      </c>
      <c r="C24" t="s">
        <v>4</v>
      </c>
      <c r="D24" t="s">
        <v>11</v>
      </c>
      <c r="E24" t="str">
        <f t="shared" si="0"/>
        <v>Bildtelefoni - Minskade transporter - Sannolikt</v>
      </c>
      <c r="F24" s="13"/>
      <c r="G24" s="13">
        <v>0.5</v>
      </c>
      <c r="H24" s="6">
        <v>1.5</v>
      </c>
      <c r="I24" s="7">
        <f>365/12*H24</f>
        <v>45.625</v>
      </c>
      <c r="J24" s="7">
        <f>365*H24</f>
        <v>547.5</v>
      </c>
      <c r="K24" s="8">
        <f t="shared" si="14"/>
        <v>0.75</v>
      </c>
      <c r="L24" s="7">
        <f t="shared" si="14"/>
        <v>22.8125</v>
      </c>
      <c r="M24" s="7">
        <f t="shared" si="14"/>
        <v>273.75</v>
      </c>
      <c r="N24" s="12">
        <v>0.85</v>
      </c>
      <c r="O24" s="9">
        <f t="shared" si="2"/>
        <v>0.63749999999999996</v>
      </c>
      <c r="P24" s="10">
        <f t="shared" si="3"/>
        <v>19.390625</v>
      </c>
      <c r="Q24" s="10">
        <f t="shared" si="4"/>
        <v>232.6875</v>
      </c>
      <c r="R24" s="11">
        <f>Ingångsvärden!$B$9</f>
        <v>250</v>
      </c>
      <c r="S24" s="7">
        <f t="shared" si="5"/>
        <v>159.375</v>
      </c>
      <c r="T24" s="7">
        <f t="shared" si="6"/>
        <v>4847.65625</v>
      </c>
      <c r="U24" s="7">
        <f t="shared" si="7"/>
        <v>58171.875</v>
      </c>
      <c r="V24" s="15">
        <f>Ingångsvärden!$B$2</f>
        <v>0.4</v>
      </c>
      <c r="W24" s="16">
        <f>Ingångsvärden!$B$5*V24</f>
        <v>120</v>
      </c>
      <c r="X24" s="7">
        <f t="shared" si="8"/>
        <v>19125</v>
      </c>
      <c r="Y24" s="7">
        <f t="shared" si="9"/>
        <v>581718.75</v>
      </c>
      <c r="Z24" s="7">
        <f t="shared" si="10"/>
        <v>6980625</v>
      </c>
    </row>
    <row r="25" spans="1:26" ht="16.5" thickTop="1" thickBot="1" x14ac:dyDescent="0.3">
      <c r="A25" t="s">
        <v>41</v>
      </c>
      <c r="B25" t="s">
        <v>1</v>
      </c>
      <c r="C25" t="s">
        <v>4</v>
      </c>
      <c r="D25" t="s">
        <v>11</v>
      </c>
      <c r="E25" t="str">
        <f t="shared" si="0"/>
        <v>Kameratillsyn nattetid - Minskade transporter - Sannolikt</v>
      </c>
      <c r="F25" s="13"/>
      <c r="G25" s="13">
        <v>0.5</v>
      </c>
      <c r="H25" s="6">
        <v>2</v>
      </c>
      <c r="I25" s="7">
        <f>365/12*H25</f>
        <v>60.833333333333336</v>
      </c>
      <c r="J25" s="7">
        <f>365*H25</f>
        <v>730</v>
      </c>
      <c r="K25" s="8">
        <f t="shared" si="14"/>
        <v>1</v>
      </c>
      <c r="L25" s="7">
        <f t="shared" si="14"/>
        <v>30.416666666666668</v>
      </c>
      <c r="M25" s="7">
        <f t="shared" si="14"/>
        <v>365</v>
      </c>
      <c r="N25" s="12">
        <v>0.95</v>
      </c>
      <c r="O25" s="9">
        <f t="shared" si="2"/>
        <v>0.95</v>
      </c>
      <c r="P25" s="10">
        <f t="shared" si="3"/>
        <v>28.895833333333332</v>
      </c>
      <c r="Q25" s="10">
        <f t="shared" si="4"/>
        <v>346.75</v>
      </c>
      <c r="R25" s="11">
        <f>Ingångsvärden!$B$10</f>
        <v>400</v>
      </c>
      <c r="S25" s="7">
        <f t="shared" si="5"/>
        <v>380</v>
      </c>
      <c r="T25" s="7">
        <f t="shared" si="6"/>
        <v>11558.333333333332</v>
      </c>
      <c r="U25" s="7">
        <f t="shared" si="7"/>
        <v>138700</v>
      </c>
      <c r="V25" s="15">
        <f>Ingångsvärden!$B$4</f>
        <v>0.25</v>
      </c>
      <c r="W25" s="16">
        <f>Ingångsvärden!$B$5*V25</f>
        <v>75</v>
      </c>
      <c r="X25" s="7">
        <f t="shared" si="8"/>
        <v>28500</v>
      </c>
      <c r="Y25" s="7">
        <f t="shared" si="9"/>
        <v>866874.99999999988</v>
      </c>
      <c r="Z25" s="7">
        <f t="shared" si="10"/>
        <v>10402500</v>
      </c>
    </row>
    <row r="26" spans="1:26" ht="15.75" thickTop="1" x14ac:dyDescent="0.25"/>
    <row r="28" spans="1:26" x14ac:dyDescent="0.25">
      <c r="Z28" s="7">
        <f>SUM(Z2:Z13)</f>
        <v>10990077</v>
      </c>
    </row>
    <row r="29" spans="1:26" x14ac:dyDescent="0.25">
      <c r="Z29" s="7">
        <f>SUM(Z14:Z25)</f>
        <v>25906303.875</v>
      </c>
    </row>
  </sheetData>
  <sortState ref="A2:Z25">
    <sortCondition ref="D2:D25"/>
    <sortCondition ref="C2:C25"/>
    <sortCondition ref="A2:A25"/>
  </sortState>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Bruksanvisning</vt:lpstr>
      <vt:lpstr>Ingångsvärden</vt:lpstr>
      <vt:lpstr>Kalkyl Västerås</vt:lpstr>
      <vt:lpstr>Normaltaxa_dag</vt:lpstr>
      <vt:lpstr>Normaltaxa_natt</vt:lpstr>
    </vt:vector>
  </TitlesOfParts>
  <Company>Västerås 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 Rundkvist</dc:creator>
  <cp:lastModifiedBy>Maria Nilsson</cp:lastModifiedBy>
  <dcterms:created xsi:type="dcterms:W3CDTF">2012-05-31T07:57:31Z</dcterms:created>
  <dcterms:modified xsi:type="dcterms:W3CDTF">2014-09-04T08:10:26Z</dcterms:modified>
</cp:coreProperties>
</file>